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S Website\CVD Tool\"/>
    </mc:Choice>
  </mc:AlternateContent>
  <xr:revisionPtr revIDLastSave="0" documentId="8_{0F6E7C3E-67E8-492F-A783-365E0FBF276B}" xr6:coauthVersionLast="36" xr6:coauthVersionMax="36" xr10:uidLastSave="{00000000-0000-0000-0000-000000000000}"/>
  <workbookProtection workbookPassword="DC69" lockStructure="1"/>
  <bookViews>
    <workbookView xWindow="480" yWindow="45" windowWidth="15600" windowHeight="11760" xr2:uid="{00000000-000D-0000-FFFF-FFFF00000000}"/>
  </bookViews>
  <sheets>
    <sheet name="Sheet3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" l="1"/>
  <c r="F7" i="3"/>
  <c r="D8" i="3"/>
  <c r="F8" i="3"/>
  <c r="D9" i="3"/>
  <c r="F9" i="3"/>
  <c r="D10" i="3"/>
  <c r="F10" i="3"/>
  <c r="D11" i="3"/>
  <c r="F11" i="3"/>
  <c r="D13" i="3"/>
  <c r="F13" i="3"/>
  <c r="D15" i="3"/>
  <c r="F15" i="3"/>
  <c r="F12" i="3"/>
  <c r="F14" i="3"/>
  <c r="D6" i="3"/>
  <c r="F6" i="3"/>
  <c r="C18" i="3"/>
  <c r="E6" i="3"/>
  <c r="E7" i="3"/>
  <c r="E8" i="3"/>
  <c r="E9" i="3"/>
  <c r="E10" i="3"/>
  <c r="E11" i="3"/>
  <c r="E12" i="3"/>
  <c r="E13" i="3"/>
  <c r="E14" i="3"/>
  <c r="E15" i="3"/>
  <c r="C17" i="3"/>
</calcChain>
</file>

<file path=xl/sharedStrings.xml><?xml version="1.0" encoding="utf-8"?>
<sst xmlns="http://schemas.openxmlformats.org/spreadsheetml/2006/main" count="45" uniqueCount="33">
  <si>
    <t>Gender</t>
  </si>
  <si>
    <t>Diabetes</t>
  </si>
  <si>
    <t>Age</t>
  </si>
  <si>
    <t>CDAI</t>
  </si>
  <si>
    <t>Hyperlipidemia</t>
  </si>
  <si>
    <t>Hypertension</t>
  </si>
  <si>
    <t>Current tobacco use</t>
  </si>
  <si>
    <t>mHAQ-DI &gt; 0.5</t>
  </si>
  <si>
    <t>Prednisone use</t>
  </si>
  <si>
    <t>Risk Factor</t>
  </si>
  <si>
    <t>Acceptable Range</t>
  </si>
  <si>
    <t>Y=Yes; N=No</t>
  </si>
  <si>
    <t>20-80</t>
  </si>
  <si>
    <t>M=Male, F=Female</t>
  </si>
  <si>
    <t>Y=Current Use; N=No Current Use</t>
  </si>
  <si>
    <r>
      <t>Y if CDAI&gt;10; N if CDAI</t>
    </r>
    <r>
      <rPr>
        <sz val="11"/>
        <color theme="1"/>
        <rFont val="Calibri"/>
        <family val="2"/>
        <scheme val="minor"/>
      </rPr>
      <t>≤10</t>
    </r>
  </si>
  <si>
    <r>
      <t>Y if mHAQ-Di&gt;0.50; N if mHAQ-DI</t>
    </r>
    <r>
      <rPr>
        <sz val="11"/>
        <color theme="1"/>
        <rFont val="Calibri"/>
        <family val="2"/>
        <scheme val="minor"/>
      </rPr>
      <t>≤0.5</t>
    </r>
  </si>
  <si>
    <r>
      <t>Y if duration&gt;10 yrs; N if duration</t>
    </r>
    <r>
      <rPr>
        <sz val="11"/>
        <color theme="1"/>
        <rFont val="Calibri"/>
        <family val="2"/>
        <scheme val="minor"/>
      </rPr>
      <t>≤10 yrs</t>
    </r>
  </si>
  <si>
    <t>RA Disease duration ≥ 10 y</t>
  </si>
  <si>
    <t>Current Profile</t>
  </si>
  <si>
    <t>Comparitive Profile</t>
  </si>
  <si>
    <t>F</t>
  </si>
  <si>
    <t>N</t>
  </si>
  <si>
    <t>Y</t>
  </si>
  <si>
    <t>Comparative  Profile</t>
  </si>
  <si>
    <t>This ERS RA risk score calculator is not intended to provide treatment recommendations.</t>
  </si>
  <si>
    <t>Treatment decisions should be made by the relevant clinician and patient.</t>
  </si>
  <si>
    <t>The 10-Year ERS-RA risk score.</t>
  </si>
  <si>
    <t>Disclaimer:</t>
  </si>
  <si>
    <t>ERS_RA Risk Score Calculator</t>
  </si>
  <si>
    <t>Instructions: Risk Factors refer to the variables in the risk score.  Acceptable range refers to the acceptable values of the risk factors.  The Current Profile refers to the values input for a given patient.</t>
  </si>
  <si>
    <t>The Comparative Profile refers to the values input to compare with the Current Profile.  This allows for an easy comparison with the Current Profile.</t>
  </si>
  <si>
    <t>10-Year ERS-RA risk for a person with slightly different characteristics as the Current Profile.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</si>
</sst>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hidden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164" fontId="0" fillId="3" borderId="0" xfId="0" applyNumberFormat="1" applyFill="1"/>
    <xf numFmtId="164" fontId="0" fillId="3" borderId="0" xfId="0" applyNumberFormat="1" applyFill="1" applyProtection="1"/>
    <xf numFmtId="0" fontId="2" fillId="3" borderId="0" xfId="0" applyFont="1" applyFill="1" applyBorder="1" applyAlignment="1">
      <alignment horizontal="right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0" fillId="3" borderId="0" xfId="0" applyFill="1" applyAlignment="1">
      <alignment horizontal="center" wrapText="1"/>
    </xf>
    <xf numFmtId="0" fontId="2" fillId="4" borderId="0" xfId="0" applyFont="1" applyFill="1" applyBorder="1" applyAlignment="1">
      <alignment horizontal="right" vertical="center" wrapText="1"/>
    </xf>
    <xf numFmtId="0" fontId="0" fillId="4" borderId="0" xfId="0" applyFill="1" applyBorder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714660667339E-2"/>
          <c:y val="4.7083390891928097E-2"/>
          <c:w val="0.8990683307443712"/>
          <c:h val="0.822911543951742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12F6-451F-AAE0-6A7F965967E4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2F6-451F-AAE0-6A7F965967E4}"/>
              </c:ext>
            </c:extLst>
          </c:dPt>
          <c:cat>
            <c:strRef>
              <c:f>Sheet3!$B$17:$B$18</c:f>
              <c:strCache>
                <c:ptCount val="2"/>
                <c:pt idx="0">
                  <c:v>The 10-Year ERS-RA risk score.</c:v>
                </c:pt>
                <c:pt idx="1">
                  <c:v>10-Year ERS-RA risk for a person with slightly different characteristics as the Current Profile.</c:v>
                </c:pt>
              </c:strCache>
            </c:strRef>
          </c:cat>
          <c:val>
            <c:numRef>
              <c:f>Sheet3!$C$17:$C$18</c:f>
              <c:numCache>
                <c:formatCode>0.0</c:formatCode>
                <c:ptCount val="2"/>
                <c:pt idx="0">
                  <c:v>9.3185229891329051</c:v>
                </c:pt>
                <c:pt idx="1">
                  <c:v>4.4780917566965117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F6-451F-AAE0-6A7F96596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90624"/>
        <c:axId val="67292160"/>
      </c:barChart>
      <c:catAx>
        <c:axId val="6729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292160"/>
        <c:crosses val="autoZero"/>
        <c:auto val="1"/>
        <c:lblAlgn val="ctr"/>
        <c:lblOffset val="100"/>
        <c:noMultiLvlLbl val="0"/>
      </c:catAx>
      <c:valAx>
        <c:axId val="67292160"/>
        <c:scaling>
          <c:orientation val="minMax"/>
          <c:max val="2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729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47625</xdr:rowOff>
    </xdr:from>
    <xdr:to>
      <xdr:col>13</xdr:col>
      <xdr:colOff>142875</xdr:colOff>
      <xdr:row>21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47625</xdr:colOff>
      <xdr:row>18</xdr:row>
      <xdr:rowOff>123826</xdr:rowOff>
    </xdr:from>
    <xdr:to>
      <xdr:col>2</xdr:col>
      <xdr:colOff>323850</xdr:colOff>
      <xdr:row>35</xdr:row>
      <xdr:rowOff>42864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933826"/>
          <a:ext cx="4210050" cy="315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topLeftCell="A16" zoomScale="71" zoomScaleNormal="71" workbookViewId="0">
      <selection activeCell="C17" sqref="C17"/>
    </sheetView>
  </sheetViews>
  <sheetFormatPr defaultRowHeight="15" x14ac:dyDescent="0.25"/>
  <cols>
    <col min="1" max="1" width="26.7109375" customWidth="1"/>
    <col min="2" max="2" width="32.28515625" customWidth="1"/>
    <col min="3" max="3" width="15" customWidth="1"/>
    <col min="4" max="4" width="14.5703125" customWidth="1"/>
    <col min="5" max="6" width="0" hidden="1" customWidth="1"/>
  </cols>
  <sheetData>
    <row r="1" spans="1:6" ht="21" x14ac:dyDescent="0.35">
      <c r="A1" s="19" t="s">
        <v>29</v>
      </c>
    </row>
    <row r="2" spans="1:6" x14ac:dyDescent="0.25">
      <c r="A2" t="s">
        <v>30</v>
      </c>
    </row>
    <row r="3" spans="1:6" x14ac:dyDescent="0.25">
      <c r="A3" t="s">
        <v>31</v>
      </c>
    </row>
    <row r="5" spans="1:6" ht="30" x14ac:dyDescent="0.25">
      <c r="A5" s="6" t="s">
        <v>9</v>
      </c>
      <c r="B5" s="6" t="s">
        <v>10</v>
      </c>
      <c r="C5" s="5" t="s">
        <v>19</v>
      </c>
      <c r="D5" s="10" t="s">
        <v>20</v>
      </c>
    </row>
    <row r="6" spans="1:6" x14ac:dyDescent="0.25">
      <c r="A6" s="7" t="s">
        <v>2</v>
      </c>
      <c r="B6" s="8" t="s">
        <v>12</v>
      </c>
      <c r="C6" s="15">
        <v>55</v>
      </c>
      <c r="D6" s="11">
        <f>C6</f>
        <v>55</v>
      </c>
      <c r="E6" s="4">
        <f>IF(AND(C6&gt;=40,C6&lt;=44),0.3049164,IF(AND(C6&gt;=44,C6&lt;=49),0.80814504,IF(AND(C6&gt;=50,C6&lt;=54),1.210916,IF(AND(C6&gt;=55,C6&lt;=59),1.297775,IF(AND(C6&gt;=60,C6&lt;=64),1.591993,IF(AND(C6&gt;=65,C6&lt;=69),2.087824,IF(AND(C6&gt;=70,C6&lt;=74),2.218692,IF(C6&gt;=75,2.761423,0))))))))</f>
        <v>1.2977749999999999</v>
      </c>
      <c r="F6" s="4">
        <f>IF(AND(D6&gt;=40,D6&lt;=44),0.3049164,IF(AND(D6&gt;=44,D6&lt;=49),0.80814504,IF(AND(D6&gt;=50,D6&lt;=54),1.210916,IF(AND(D6&gt;=55,D6&lt;=59),1.297775,IF(AND(D6&gt;=60,D6&lt;=64),1.591993,IF(AND(D6&gt;=65,D6&lt;=69),2.087824,IF(AND(D6&gt;=70,D6&lt;=74),2.218692,IF(D6&gt;=75,2.761423,0))))))))</f>
        <v>1.2977749999999999</v>
      </c>
    </row>
    <row r="7" spans="1:6" x14ac:dyDescent="0.25">
      <c r="A7" s="9" t="s">
        <v>0</v>
      </c>
      <c r="B7" s="8" t="s">
        <v>13</v>
      </c>
      <c r="C7" s="15" t="s">
        <v>21</v>
      </c>
      <c r="D7" s="11" t="str">
        <f>C7</f>
        <v>F</v>
      </c>
      <c r="E7" s="4">
        <f>IF(OR(C7="M",C7="m"),0.5525711,0)</f>
        <v>0</v>
      </c>
      <c r="F7" s="4">
        <f>IF(OR(D7="M",D7="m"),0.5525711,0)</f>
        <v>0</v>
      </c>
    </row>
    <row r="8" spans="1:6" x14ac:dyDescent="0.25">
      <c r="A8" s="9" t="s">
        <v>1</v>
      </c>
      <c r="B8" s="8" t="s">
        <v>11</v>
      </c>
      <c r="C8" s="15" t="s">
        <v>22</v>
      </c>
      <c r="D8" s="11" t="str">
        <f t="shared" ref="D8:D11" si="0">C8</f>
        <v>N</v>
      </c>
      <c r="E8" s="4">
        <f>IF(OR(C8="Y",C8="y"),0.4205604,0)</f>
        <v>0</v>
      </c>
      <c r="F8" s="4">
        <f>IF(OR(D8="Y",D8="y"),0.4205604,0)</f>
        <v>0</v>
      </c>
    </row>
    <row r="9" spans="1:6" x14ac:dyDescent="0.25">
      <c r="A9" s="9" t="s">
        <v>4</v>
      </c>
      <c r="B9" s="8" t="s">
        <v>11</v>
      </c>
      <c r="C9" s="15" t="s">
        <v>22</v>
      </c>
      <c r="D9" s="11" t="str">
        <f t="shared" si="0"/>
        <v>N</v>
      </c>
      <c r="E9" s="4">
        <f>IF(OR(C9="Y",C9="y"),0.3236901,0)</f>
        <v>0</v>
      </c>
      <c r="F9" s="4">
        <f>IF(OR(D9="Y",D9="y"),0.3236901,0)</f>
        <v>0</v>
      </c>
    </row>
    <row r="10" spans="1:6" x14ac:dyDescent="0.25">
      <c r="A10" s="9" t="s">
        <v>5</v>
      </c>
      <c r="B10" s="8" t="s">
        <v>11</v>
      </c>
      <c r="C10" s="15" t="s">
        <v>23</v>
      </c>
      <c r="D10" s="11" t="str">
        <f t="shared" si="0"/>
        <v>Y</v>
      </c>
      <c r="E10" s="4">
        <f>IF(OR(C10="Y",C10="y"),0.2069956,0)</f>
        <v>0.2069956</v>
      </c>
      <c r="F10" s="4">
        <f>IF(OR(D10="Y",D10="y"),0.2069956,0)</f>
        <v>0.2069956</v>
      </c>
    </row>
    <row r="11" spans="1:6" x14ac:dyDescent="0.25">
      <c r="A11" s="9" t="s">
        <v>6</v>
      </c>
      <c r="B11" s="8" t="s">
        <v>11</v>
      </c>
      <c r="C11" s="15" t="s">
        <v>22</v>
      </c>
      <c r="D11" s="11" t="str">
        <f t="shared" si="0"/>
        <v>N</v>
      </c>
      <c r="E11" s="4">
        <f>IF(OR(C11="Y",C11="y"),0.8690602,0)</f>
        <v>0</v>
      </c>
      <c r="F11" s="4">
        <f>IF(OR(D11="Y",D11="y"),0.8690602,0)</f>
        <v>0</v>
      </c>
    </row>
    <row r="12" spans="1:6" x14ac:dyDescent="0.25">
      <c r="A12" s="9" t="s">
        <v>3</v>
      </c>
      <c r="B12" s="8" t="s">
        <v>15</v>
      </c>
      <c r="C12" s="15" t="s">
        <v>23</v>
      </c>
      <c r="D12" s="11" t="s">
        <v>22</v>
      </c>
      <c r="E12" s="4">
        <f>IF(OR(C12="Y",C12="y"),0.2834208,0)</f>
        <v>0.28342079999999997</v>
      </c>
      <c r="F12" s="4">
        <f>IF(OR(D12="Y",D12="y"),0.2834208,0)</f>
        <v>0</v>
      </c>
    </row>
    <row r="13" spans="1:6" ht="30" x14ac:dyDescent="0.25">
      <c r="A13" s="9" t="s">
        <v>7</v>
      </c>
      <c r="B13" s="8" t="s">
        <v>16</v>
      </c>
      <c r="C13" s="15" t="s">
        <v>23</v>
      </c>
      <c r="D13" s="11" t="str">
        <f>C13</f>
        <v>Y</v>
      </c>
      <c r="E13" s="4">
        <f>IF(OR(C13="Y",C13="y"),0.1611048,0)</f>
        <v>0.16110479999999999</v>
      </c>
      <c r="F13" s="4">
        <f>IF(OR(D13="Y",D13="y"),0.1611048,0)</f>
        <v>0.16110479999999999</v>
      </c>
    </row>
    <row r="14" spans="1:6" x14ac:dyDescent="0.25">
      <c r="A14" s="9" t="s">
        <v>8</v>
      </c>
      <c r="B14" s="8" t="s">
        <v>14</v>
      </c>
      <c r="C14" s="15" t="s">
        <v>23</v>
      </c>
      <c r="D14" s="11" t="s">
        <v>22</v>
      </c>
      <c r="E14" s="4">
        <f>IF(OR(C14="Y",C14="y"),0.4750764,0)</f>
        <v>0.47507640000000001</v>
      </c>
      <c r="F14" s="4">
        <f>IF(OR(D14="Y",D14="y"),0.4750764,0)</f>
        <v>0</v>
      </c>
    </row>
    <row r="15" spans="1:6" ht="30" x14ac:dyDescent="0.25">
      <c r="A15" s="9" t="s">
        <v>18</v>
      </c>
      <c r="B15" s="8" t="s">
        <v>17</v>
      </c>
      <c r="C15" s="15" t="s">
        <v>23</v>
      </c>
      <c r="D15" s="11" t="str">
        <f>C15</f>
        <v>Y</v>
      </c>
      <c r="E15" s="4">
        <f>IF(OR(C15="Y",C15="y"),0.3556356,0)</f>
        <v>0.3556356</v>
      </c>
      <c r="F15" s="4">
        <f>IF(OR(D15="Y",D15="y"),0.3556356,0)</f>
        <v>0.3556356</v>
      </c>
    </row>
    <row r="17" spans="1:7" x14ac:dyDescent="0.25">
      <c r="A17" s="17" t="s">
        <v>19</v>
      </c>
      <c r="B17" s="18" t="s">
        <v>27</v>
      </c>
      <c r="C17" s="12">
        <f>100*(1-0.99395^EXP(SUM(E6:E15)))</f>
        <v>9.3185229891329051</v>
      </c>
    </row>
    <row r="18" spans="1:7" ht="60" x14ac:dyDescent="0.25">
      <c r="A18" s="14" t="s">
        <v>24</v>
      </c>
      <c r="B18" s="16" t="s">
        <v>32</v>
      </c>
      <c r="C18" s="13">
        <f>100*(1-0.99395^EXP(SUM(F6:F16)))</f>
        <v>4.4780917566965117</v>
      </c>
    </row>
    <row r="22" spans="1:7" x14ac:dyDescent="0.25">
      <c r="A22" s="1"/>
      <c r="B22" s="3"/>
    </row>
    <row r="23" spans="1:7" x14ac:dyDescent="0.25">
      <c r="A23" s="1"/>
      <c r="B23" s="2"/>
    </row>
    <row r="24" spans="1:7" x14ac:dyDescent="0.25">
      <c r="A24" s="1"/>
      <c r="B24" s="2"/>
      <c r="G24" t="s">
        <v>28</v>
      </c>
    </row>
    <row r="25" spans="1:7" x14ac:dyDescent="0.25">
      <c r="A25" s="1"/>
      <c r="B25" s="2"/>
      <c r="G25" t="s">
        <v>25</v>
      </c>
    </row>
    <row r="26" spans="1:7" x14ac:dyDescent="0.25">
      <c r="A26" s="1"/>
      <c r="B26" s="2"/>
      <c r="G26" t="s">
        <v>26</v>
      </c>
    </row>
    <row r="27" spans="1:7" x14ac:dyDescent="0.25">
      <c r="A27" s="1"/>
      <c r="B27" s="2"/>
    </row>
    <row r="28" spans="1:7" x14ac:dyDescent="0.25">
      <c r="A28" s="1"/>
      <c r="B28" s="2"/>
    </row>
    <row r="29" spans="1:7" x14ac:dyDescent="0.25">
      <c r="A29" s="1"/>
      <c r="B29" s="2"/>
    </row>
    <row r="30" spans="1:7" x14ac:dyDescent="0.25">
      <c r="A30" s="1"/>
      <c r="B30" s="2"/>
    </row>
    <row r="31" spans="1:7" x14ac:dyDescent="0.25">
      <c r="A31" s="1"/>
      <c r="B31" s="1"/>
    </row>
    <row r="32" spans="1:7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Stratton, Jacklyn</dc:creator>
  <cp:lastModifiedBy>Stratton, Jacklyn</cp:lastModifiedBy>
  <dcterms:created xsi:type="dcterms:W3CDTF">2019-10-01T15:31:00Z</dcterms:created>
  <dcterms:modified xsi:type="dcterms:W3CDTF">2019-10-01T15:31:00Z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